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2" yWindow="65440" windowWidth="12936" windowHeight="12552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<sst xmlns="http://schemas.openxmlformats.org/spreadsheetml/2006/main" count="168" uniqueCount="113">
  <si>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</si>
  <si>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</si>
  <si>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</si>
  <si>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</si>
  <si>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</si>
  <si>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</si>
  <si>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</si>
  <si>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</si>
  <si>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</si>
  <si>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</si>
  <si>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</si>
  <si>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</si>
  <si>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</si>
  <si>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</si>
  <si>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</si>
  <si>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</si>
  <si>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</si>
  <si>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</si>
  <si>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</si>
  <si>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</si>
  <si>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</si>
  <si>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</si>
  <si>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</si>
  <si>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</si>
  <si>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</si>
  <si>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</si>
  <si>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</si>
  <si>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</si>
  <si>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</si>
  <si>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</si>
  <si>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</si>
  <si>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</si>
  <si>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</si>
  <si>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</si>
  <si>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</si>
  <si>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</si>
  <si>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</si>
  <si>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</si>
  <si>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</si>
  <si>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</si>
  <si>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</si>
  <si>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</si>
  <si>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</si>
  <si>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</si>
  <si>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</si>
  <si>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</si>
  <si>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</si>
  <si>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</si>
  <si>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</si>
  <si>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</si>
  <si>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</si>
  <si>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</si>
  <si>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</si>
  <si>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</si>
  <si>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</si>
  <si>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</si>
  <si>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</si>
  <si>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</si>
  <si>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</si>
  <si>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</si>
  <si>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</si>
  <si>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</si>
  <si>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</si>
  <si>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</si>
  <si>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</si>
  <si>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</si>
  <si>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</si>
  <si>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</si>
  <si>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</si>
  <si>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</si>
  <si>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</si>
  <si>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</si>
  <si>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</si>
  <si>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</si>
  <si>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</si>
  <si>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</si>
  <si>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</si>
  <si>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</si>
  <si>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</si>
  <si>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</si>
  <si>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</si>
  <si>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</si>
  <si>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</si>
  <si>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</si>
  <si>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</si>
  <si>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</si>
  <si>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</si>
  <si>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</si>
  <si>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</si>
  <si>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</si>
  <si>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</si>
  <si>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</si>
  <si>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</si>
  <si>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</si>
  <si>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</si>
  <si>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</si>
  <si>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</si>
  <si>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</si>
  <si>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</si>
  <si>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</si>
  <si>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</si>
  <si>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</si>
  <si>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</si>
  <si>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</si>
  <si>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</si>
  <si>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</si>
  <si>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</si>
  <si>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</si>
  <si>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</si>
  <si>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</si>
  <si>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</si>
  <si>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</si>
  <si>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14.06.2019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</si>
</sst>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5" fillId="25" borderId="16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2" xfId="0" applyNumberFormat="1" applyFont="1" applyFill="1" applyBorder="1" applyAlignment="1">
      <alignment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wrapText="1"/>
    </xf>
    <xf numFmtId="0" fontId="5" fillId="25" borderId="14" xfId="0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189" fontId="4" fillId="6" borderId="11" xfId="0" applyNumberFormat="1" applyFont="1" applyFill="1" applyBorder="1" applyAlignment="1">
      <alignment/>
    </xf>
    <xf numFmtId="190" fontId="4" fillId="6" borderId="11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125"/>
          <c:w val="0.8532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92535.40000000001</c:v>
                </c:pt>
              </c:numCache>
            </c:numRef>
          </c:val>
          <c:shape val="box"/>
        </c:ser>
        <c:shape val="box"/>
        <c:axId val="2757663"/>
        <c:axId val="24818968"/>
      </c:bar3D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8"/>
          <c:w val="0.8435"/>
          <c:h val="0.7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455258.9999999999</c:v>
                </c:pt>
              </c:numCache>
            </c:numRef>
          </c:val>
          <c:shape val="box"/>
        </c:ser>
        <c:shape val="box"/>
        <c:axId val="22044121"/>
        <c:axId val="64179362"/>
      </c:bar3D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675"/>
          <c:w val="0.9295"/>
          <c:h val="0.6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181221.43699999986</c:v>
                </c:pt>
              </c:numCache>
            </c:numRef>
          </c:val>
          <c:shape val="box"/>
        </c:ser>
        <c:shape val="box"/>
        <c:axId val="40743347"/>
        <c:axId val="31145804"/>
      </c:bar3D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10772.699999999999</c:v>
                </c:pt>
              </c:numCache>
            </c:numRef>
          </c:val>
          <c:shape val="box"/>
        </c:ser>
        <c:shape val="box"/>
        <c:axId val="11876781"/>
        <c:axId val="39782166"/>
      </c:bar3D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75"/>
          <c:w val="0.863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19490.4</c:v>
                </c:pt>
              </c:numCache>
            </c:numRef>
          </c:val>
          <c:shape val="box"/>
        </c:ser>
        <c:shape val="box"/>
        <c:axId val="22495175"/>
        <c:axId val="1129984"/>
      </c:bar3D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9984"/>
        <c:crosses val="autoZero"/>
        <c:auto val="1"/>
        <c:lblOffset val="100"/>
        <c:tickLblSkip val="2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22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575"/>
          <c:w val="0.8775"/>
          <c:h val="0.6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1967.5999999999997</c:v>
                </c:pt>
              </c:numCache>
            </c:numRef>
          </c:val>
          <c:shape val="box"/>
        </c:ser>
        <c:shape val="box"/>
        <c:axId val="10169857"/>
        <c:axId val="24419850"/>
      </c:bar3D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0992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42621</c:v>
                </c:pt>
              </c:numCache>
            </c:numRef>
          </c:val>
          <c:shape val="box"/>
        </c:ser>
        <c:shape val="box"/>
        <c:axId val="18452059"/>
        <c:axId val="31850804"/>
      </c:bar3D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2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7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65"/>
          <c:w val="0.85125"/>
          <c:h val="0.5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455258.9999999999</c:v>
                </c:pt>
                <c:pt idx="1">
                  <c:v>181221.43699999986</c:v>
                </c:pt>
                <c:pt idx="2">
                  <c:v>10772.699999999999</c:v>
                </c:pt>
                <c:pt idx="3">
                  <c:v>19490.4</c:v>
                </c:pt>
                <c:pt idx="4">
                  <c:v>1967.5999999999997</c:v>
                </c:pt>
                <c:pt idx="5">
                  <c:v>92535.40000000001</c:v>
                </c:pt>
                <c:pt idx="6">
                  <c:v>42621</c:v>
                </c:pt>
              </c:numCache>
            </c:numRef>
          </c:val>
          <c:shape val="box"/>
        </c:ser>
        <c:shape val="box"/>
        <c:axId val="18221781"/>
        <c:axId val="29778302"/>
      </c:bar3D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55"/>
          <c:w val="0.231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1257300.9000000004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483629.39999999997</c:v>
                </c:pt>
                <c:pt idx="1">
                  <c:v>59753.29999999997</c:v>
                </c:pt>
                <c:pt idx="2">
                  <c:v>24494.6</c:v>
                </c:pt>
                <c:pt idx="3">
                  <c:v>31960.900000000005</c:v>
                </c:pt>
                <c:pt idx="4">
                  <c:v>37.099999999999994</c:v>
                </c:pt>
                <c:pt idx="5">
                  <c:v>476596.6567899997</c:v>
                </c:pt>
              </c:numCache>
            </c:numRef>
          </c:val>
          <c:shape val="box"/>
        </c:ser>
        <c:shape val="box"/>
        <c:axId val="66678127"/>
        <c:axId val="63232232"/>
      </c:bar3D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9125"/>
          <c:w val="0.502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628650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1877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10871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27" sqref="D127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625" style="130" customWidth="1"/>
    <col min="4" max="4" width="19.00390625" style="130" customWidth="1"/>
    <col min="5" max="5" width="17.375" style="130" customWidth="1"/>
    <col min="6" max="7" width="19.50390625" style="130" customWidth="1"/>
    <col min="8" max="8" width="19.625" style="130" customWidth="1"/>
    <col min="9" max="9" width="21.00390625" style="130" customWidth="1"/>
    <col min="10" max="10" width="9.125" style="130" customWidth="1"/>
    <col min="11" max="11" width="15.50390625" style="130" customWidth="1"/>
    <col min="12" max="12" width="13.50390625" style="130" customWidth="1"/>
    <col min="13" max="13" width="11.5039062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" thickBot="1">
      <c r="A6" s="18" t="s">
        <v>24</v>
      </c>
      <c r="B6" s="34">
        <f>541968.7+2.3</f>
        <v>541971</v>
      </c>
      <c r="C6" s="35">
        <f>913995.7+3.2+21.3+6054.6-0.1+7.6+51.9+2.3</f>
        <v>920136.5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</f>
        <v>456533.59999999986</v>
      </c>
      <c r="E6" s="3">
        <f>D6/D156*100</f>
        <v>42.0997745768097</v>
      </c>
      <c r="F6" s="3">
        <f>D6/B6*100</f>
        <v>84.2357985943897</v>
      </c>
      <c r="G6" s="3">
        <f aca="true" t="shared" si="0" ref="G6:G43">D6/C6*100</f>
        <v>49.61585590833533</v>
      </c>
      <c r="H6" s="36">
        <f aca="true" t="shared" si="1" ref="H6:H12">B6-D6</f>
        <v>85437.40000000014</v>
      </c>
      <c r="I6" s="36">
        <f aca="true" t="shared" si="2" ref="I6:I43">C6-D6</f>
        <v>463602.90000000014</v>
      </c>
      <c r="J6" s="135"/>
      <c r="L6" s="136">
        <f>H6-H7</f>
        <v>73617.50000000012</v>
      </c>
    </row>
    <row r="7" spans="1:9" s="84" customFormat="1" ht="18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12060.7+9623.1+1044.7+273.5+10510.2+12398.6+40.7+10550.7+12514+8.7+10597.9+12396.7+14.3-11.2+14.3+10532.6+25726.8+2302.2+41728.4+13.4</f>
        <v>172340.3</v>
      </c>
      <c r="E7" s="125">
        <f>D7/D6*100</f>
        <v>37.74975160645351</v>
      </c>
      <c r="F7" s="125">
        <f>D7/B7*100</f>
        <v>93.58172938561098</v>
      </c>
      <c r="G7" s="125">
        <f>D7/C7*100</f>
        <v>57.64672393642748</v>
      </c>
      <c r="H7" s="124">
        <f t="shared" si="1"/>
        <v>11819.900000000023</v>
      </c>
      <c r="I7" s="124">
        <f t="shared" si="2"/>
        <v>126619.10000000003</v>
      </c>
    </row>
    <row r="8" spans="1:9" s="135" customFormat="1" ht="17.25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</f>
        <v>369866.60000000003</v>
      </c>
      <c r="E8" s="93">
        <f>D8/D6*100</f>
        <v>81.01629321478202</v>
      </c>
      <c r="F8" s="93">
        <f>D8/B8*100</f>
        <v>86.31886908569585</v>
      </c>
      <c r="G8" s="93">
        <f t="shared" si="0"/>
        <v>50.70540201814483</v>
      </c>
      <c r="H8" s="91">
        <f t="shared" si="1"/>
        <v>58622.09999999998</v>
      </c>
      <c r="I8" s="91">
        <f t="shared" si="2"/>
        <v>359575.5999999999</v>
      </c>
    </row>
    <row r="9" spans="1:9" s="135" customFormat="1" ht="17.25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0.008126455533612423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7.25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</f>
        <v>23410.2</v>
      </c>
      <c r="E10" s="93">
        <f>D10/D6*100</f>
        <v>5.127815345902253</v>
      </c>
      <c r="F10" s="93">
        <f aca="true" t="shared" si="3" ref="F10:F41">D10/B10*100</f>
        <v>88.99829304176916</v>
      </c>
      <c r="G10" s="93">
        <f t="shared" si="0"/>
        <v>53.89113209545163</v>
      </c>
      <c r="H10" s="91">
        <f t="shared" si="1"/>
        <v>2893.899999999998</v>
      </c>
      <c r="I10" s="91">
        <f t="shared" si="2"/>
        <v>20029.600000000002</v>
      </c>
    </row>
    <row r="11" spans="1:9" s="135" customFormat="1" ht="17.25">
      <c r="A11" s="89" t="s">
        <v>0</v>
      </c>
      <c r="B11" s="108">
        <v>62292.3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</f>
        <v>48066.699999999975</v>
      </c>
      <c r="E11" s="93">
        <f>D11/D6*100</f>
        <v>10.528622646832563</v>
      </c>
      <c r="F11" s="93">
        <f t="shared" si="3"/>
        <v>77.16314857534555</v>
      </c>
      <c r="G11" s="93">
        <f t="shared" si="0"/>
        <v>48.919065802543486</v>
      </c>
      <c r="H11" s="91">
        <f t="shared" si="1"/>
        <v>14225.600000000028</v>
      </c>
      <c r="I11" s="91">
        <f t="shared" si="2"/>
        <v>50190.90000000003</v>
      </c>
    </row>
    <row r="12" spans="1:9" s="135" customFormat="1" ht="17.25">
      <c r="A12" s="89" t="s">
        <v>12</v>
      </c>
      <c r="B12" s="108">
        <f>6807.7+2.3</f>
        <v>6810</v>
      </c>
      <c r="C12" s="109">
        <f>13016.5-27.3-2+2.3</f>
        <v>12989.5</v>
      </c>
      <c r="D12" s="91">
        <f>134.7+863.6+21+169+134.3+503.1+242.3+376.7+419.7+11.5+196.3+194.7+350.5+128.8+306+205.9+21+475.1+46.1+265+1+11.5+502+21</f>
        <v>5600.8</v>
      </c>
      <c r="E12" s="93">
        <f>D12/D6*100</f>
        <v>1.2268100310689076</v>
      </c>
      <c r="F12" s="93">
        <f t="shared" si="3"/>
        <v>82.24375917767989</v>
      </c>
      <c r="G12" s="93">
        <f t="shared" si="0"/>
        <v>43.11790292159052</v>
      </c>
      <c r="H12" s="91">
        <f t="shared" si="1"/>
        <v>1209.1999999999998</v>
      </c>
      <c r="I12" s="91">
        <f t="shared" si="2"/>
        <v>7388.7</v>
      </c>
    </row>
    <row r="13" spans="1:9" s="135" customFormat="1" ht="18" thickBot="1">
      <c r="A13" s="89" t="s">
        <v>25</v>
      </c>
      <c r="B13" s="109">
        <f>B6-B8-B9-B10-B11-B12</f>
        <v>18024.199999999997</v>
      </c>
      <c r="C13" s="109">
        <f>C6-C8-C9-C10-C11-C12</f>
        <v>35902.50000000003</v>
      </c>
      <c r="D13" s="109">
        <f>D6-D8-D9-D10-D11-D12</f>
        <v>9552.199999999848</v>
      </c>
      <c r="E13" s="93">
        <f>D13/D6*100</f>
        <v>2.0923323058806296</v>
      </c>
      <c r="F13" s="93">
        <f t="shared" si="3"/>
        <v>52.99652689162265</v>
      </c>
      <c r="G13" s="93">
        <f t="shared" si="0"/>
        <v>26.60594666109558</v>
      </c>
      <c r="H13" s="91">
        <f aca="true" t="shared" si="4" ref="H13:H44">B13-D13</f>
        <v>8472.00000000015</v>
      </c>
      <c r="I13" s="91">
        <f t="shared" si="2"/>
        <v>26350.30000000018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8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8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" thickBot="1">
      <c r="A18" s="18" t="s">
        <v>17</v>
      </c>
      <c r="B18" s="34">
        <f>220387.9-6554</f>
        <v>213833.9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</f>
        <v>183291.03699999987</v>
      </c>
      <c r="E18" s="3">
        <f>D18/D156*100</f>
        <v>16.902395222716756</v>
      </c>
      <c r="F18" s="3">
        <f>D18/B18*100</f>
        <v>85.71654775038002</v>
      </c>
      <c r="G18" s="3">
        <f t="shared" si="0"/>
        <v>43.85416759379816</v>
      </c>
      <c r="H18" s="156">
        <f t="shared" si="4"/>
        <v>30542.86300000013</v>
      </c>
      <c r="I18" s="36">
        <f t="shared" si="2"/>
        <v>234664.76300000018</v>
      </c>
      <c r="J18" s="135"/>
      <c r="L18" s="136">
        <f>H18-H19</f>
        <v>25931.700000000128</v>
      </c>
    </row>
    <row r="19" spans="1:9" s="84" customFormat="1" ht="18">
      <c r="A19" s="121" t="s">
        <v>80</v>
      </c>
      <c r="B19" s="122">
        <v>102528.2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</f>
        <v>97917.037</v>
      </c>
      <c r="E19" s="125">
        <f>D19/D18*100</f>
        <v>53.42161766480707</v>
      </c>
      <c r="F19" s="125">
        <f t="shared" si="3"/>
        <v>95.50254173973599</v>
      </c>
      <c r="G19" s="125">
        <f t="shared" si="0"/>
        <v>47.68162833402887</v>
      </c>
      <c r="H19" s="124">
        <f t="shared" si="4"/>
        <v>4611.1630000000005</v>
      </c>
      <c r="I19" s="124">
        <f t="shared" si="2"/>
        <v>107438.86300000003</v>
      </c>
    </row>
    <row r="20" spans="1:9" s="135" customFormat="1" ht="17.25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7.25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7.25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7.25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7.25">
      <c r="A24" s="89" t="s">
        <v>12</v>
      </c>
      <c r="B24" s="108">
        <v>454.3</v>
      </c>
      <c r="C24" s="109">
        <v>999.4</v>
      </c>
      <c r="D24" s="91">
        <f>199.2+100.3+88.2</f>
        <v>387.7</v>
      </c>
      <c r="E24" s="93">
        <f>D24/D18*100</f>
        <v>0.21152152682730485</v>
      </c>
      <c r="F24" s="93">
        <f t="shared" si="3"/>
        <v>85.34008364516839</v>
      </c>
      <c r="G24" s="93">
        <f t="shared" si="0"/>
        <v>38.79327596557935</v>
      </c>
      <c r="H24" s="91">
        <f t="shared" si="4"/>
        <v>66.60000000000002</v>
      </c>
      <c r="I24" s="91">
        <f t="shared" si="2"/>
        <v>611.7</v>
      </c>
    </row>
    <row r="25" spans="1:9" s="135" customFormat="1" ht="18" thickBot="1">
      <c r="A25" s="89" t="s">
        <v>25</v>
      </c>
      <c r="B25" s="109">
        <f>B18-B24</f>
        <v>213379.6</v>
      </c>
      <c r="C25" s="109">
        <f>C18-C24</f>
        <v>416956.4</v>
      </c>
      <c r="D25" s="109">
        <f>D18-D24</f>
        <v>182903.33699999985</v>
      </c>
      <c r="E25" s="93">
        <f>D25/D18*100</f>
        <v>99.78847847317269</v>
      </c>
      <c r="F25" s="93">
        <f t="shared" si="3"/>
        <v>85.7173492686273</v>
      </c>
      <c r="G25" s="93">
        <f t="shared" si="0"/>
        <v>43.866298011015026</v>
      </c>
      <c r="H25" s="91">
        <f t="shared" si="4"/>
        <v>30476.26300000015</v>
      </c>
      <c r="I25" s="91">
        <f t="shared" si="2"/>
        <v>234053.06300000017</v>
      </c>
    </row>
    <row r="26" spans="1:10" ht="54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8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8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</f>
        <v>11257.599999999999</v>
      </c>
      <c r="E33" s="3">
        <f>D33/D156*100</f>
        <v>1.0381326199777914</v>
      </c>
      <c r="F33" s="3">
        <f>D33/B33*100</f>
        <v>83.63495884223352</v>
      </c>
      <c r="G33" s="155">
        <f t="shared" si="0"/>
        <v>41.87659023613611</v>
      </c>
      <c r="H33" s="156">
        <f t="shared" si="4"/>
        <v>2202.800000000001</v>
      </c>
      <c r="I33" s="36">
        <f t="shared" si="2"/>
        <v>15625.2</v>
      </c>
      <c r="J33" s="135"/>
    </row>
    <row r="34" spans="1:9" s="135" customFormat="1" ht="17.25">
      <c r="A34" s="89" t="s">
        <v>3</v>
      </c>
      <c r="B34" s="108">
        <f>7160.7-1.8</f>
        <v>7158.9</v>
      </c>
      <c r="C34" s="109">
        <v>14255.8</v>
      </c>
      <c r="D34" s="91">
        <f>95.5+254.3+520.9+145.6+77.4+290.2+14+629.4+494.6+11.4+607.6+26.4+384.9+103.2+27.1+151.5+461.6+16.4+14.3-0.2+100.6+400.5+180.4+615.1+100.6+396.6</f>
        <v>6119.9000000000015</v>
      </c>
      <c r="E34" s="93">
        <f>D34/D33*100</f>
        <v>54.36238629903356</v>
      </c>
      <c r="F34" s="93">
        <f t="shared" si="3"/>
        <v>85.4865971029069</v>
      </c>
      <c r="G34" s="93">
        <f t="shared" si="0"/>
        <v>42.92919373167414</v>
      </c>
      <c r="H34" s="91">
        <f t="shared" si="4"/>
        <v>1038.9999999999982</v>
      </c>
      <c r="I34" s="91">
        <f t="shared" si="2"/>
        <v>8135.899999999998</v>
      </c>
    </row>
    <row r="35" spans="1:9" s="135" customFormat="1" ht="17.25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0.4841173962478681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7.25">
      <c r="A36" s="89" t="s">
        <v>0</v>
      </c>
      <c r="B36" s="108">
        <f>1163+1.8</f>
        <v>1164.8</v>
      </c>
      <c r="C36" s="109">
        <v>2087.8</v>
      </c>
      <c r="D36" s="91">
        <f>1.1+273.8+98.4+76.8+0.5+2.1+0.3+6.6+52.2+342.8+0.4+3.3+12.2+25.8+7.1+2.1+70</f>
        <v>975.5000000000001</v>
      </c>
      <c r="E36" s="93">
        <f>D36/D33*100</f>
        <v>8.665257248436614</v>
      </c>
      <c r="F36" s="93">
        <f t="shared" si="3"/>
        <v>83.74828296703298</v>
      </c>
      <c r="G36" s="93">
        <f t="shared" si="0"/>
        <v>46.7238241210844</v>
      </c>
      <c r="H36" s="91">
        <f t="shared" si="4"/>
        <v>189.29999999999984</v>
      </c>
      <c r="I36" s="91">
        <f t="shared" si="2"/>
        <v>1112.3000000000002</v>
      </c>
    </row>
    <row r="37" spans="1:9" s="84" customFormat="1" ht="17.2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2.2145039795338266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7.25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0.45302728823195004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" thickBot="1">
      <c r="A39" s="89" t="s">
        <v>25</v>
      </c>
      <c r="B39" s="108">
        <f>B33-B34-B36-B37-B35-B38</f>
        <v>4616</v>
      </c>
      <c r="C39" s="108">
        <f>C33-C34-C36-C37-C35-C38</f>
        <v>9165</v>
      </c>
      <c r="D39" s="108">
        <f>D33-D34-D36-D37-D35-D38</f>
        <v>3807.399999999997</v>
      </c>
      <c r="E39" s="93">
        <f>D39/D33*100</f>
        <v>33.82070778851618</v>
      </c>
      <c r="F39" s="93">
        <f t="shared" si="3"/>
        <v>82.48266897746961</v>
      </c>
      <c r="G39" s="93">
        <f t="shared" si="0"/>
        <v>41.542825968357846</v>
      </c>
      <c r="H39" s="91">
        <f t="shared" si="4"/>
        <v>808.6000000000031</v>
      </c>
      <c r="I39" s="91">
        <f t="shared" si="2"/>
        <v>5357.600000000003</v>
      </c>
    </row>
    <row r="40" spans="1:10" ht="18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8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18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8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18+9.7+7.2+11.6+18.4+18.7+25.1+13.5+2.2+2+16.6+22.9+12+21+7.7+15.6+10+15+10+0.1+10.1+18.6+9+50.3+7+2+8+16.2+27.7+2+2+2</f>
        <v>412.2000000000001</v>
      </c>
      <c r="E43" s="3">
        <f>D43/D156*100</f>
        <v>0.03801150031577297</v>
      </c>
      <c r="F43" s="3">
        <f>D43/B43*100</f>
        <v>84.98969072164951</v>
      </c>
      <c r="G43" s="3">
        <f t="shared" si="0"/>
        <v>42.056932966023886</v>
      </c>
      <c r="H43" s="156">
        <f t="shared" si="4"/>
        <v>72.7999999999999</v>
      </c>
      <c r="I43" s="36">
        <f t="shared" si="2"/>
        <v>567.8999999999999</v>
      </c>
      <c r="J43" s="135"/>
    </row>
    <row r="44" spans="1:10" ht="18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" thickBot="1">
      <c r="A46" s="18" t="s">
        <v>42</v>
      </c>
      <c r="B46" s="34">
        <f>8391+33.6</f>
        <v>8424.6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</f>
        <v>7174.9000000000015</v>
      </c>
      <c r="E46" s="3">
        <f>D46/D156*100</f>
        <v>0.6616417118283343</v>
      </c>
      <c r="F46" s="3">
        <f>D46/B46*100</f>
        <v>85.16606129667879</v>
      </c>
      <c r="G46" s="3">
        <f aca="true" t="shared" si="5" ref="G46:G78">D46/C46*100</f>
        <v>42.769601268501475</v>
      </c>
      <c r="H46" s="36">
        <f>B46-D46</f>
        <v>1249.699999999999</v>
      </c>
      <c r="I46" s="36">
        <f aca="true" t="shared" si="6" ref="I46:I79">C46-D46</f>
        <v>9600.799999999996</v>
      </c>
      <c r="J46" s="135"/>
      <c r="K46" s="135"/>
    </row>
    <row r="47" spans="1:9" s="135" customFormat="1" ht="17.25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332.5+633.1+14.1+510.1+691.2+14.1+377.2-0.1+896.5+425+839.9+7+383.6+0.2+7+859.2+449.3</f>
        <v>6439.9</v>
      </c>
      <c r="E47" s="93">
        <f>D47/D46*100</f>
        <v>89.75595478682628</v>
      </c>
      <c r="F47" s="93">
        <f aca="true" t="shared" si="7" ref="F47:F76">D47/B47*100</f>
        <v>86.26329466605942</v>
      </c>
      <c r="G47" s="93">
        <f t="shared" si="5"/>
        <v>42.17105737055446</v>
      </c>
      <c r="H47" s="91">
        <f aca="true" t="shared" si="8" ref="H47:H76">B47-D47</f>
        <v>1025.5</v>
      </c>
      <c r="I47" s="91">
        <f t="shared" si="6"/>
        <v>8831</v>
      </c>
    </row>
    <row r="48" spans="1:9" s="135" customFormat="1" ht="17.25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7.25">
      <c r="A49" s="89" t="s">
        <v>1</v>
      </c>
      <c r="B49" s="108">
        <v>53.1</v>
      </c>
      <c r="C49" s="109">
        <v>106.3</v>
      </c>
      <c r="D49" s="91">
        <f>8.3+10.5+10.2+9.5+10.6</f>
        <v>49.1</v>
      </c>
      <c r="E49" s="93">
        <f>D49/D46*100</f>
        <v>0.6843300951929643</v>
      </c>
      <c r="F49" s="93">
        <f t="shared" si="7"/>
        <v>92.46704331450094</v>
      </c>
      <c r="G49" s="93">
        <f t="shared" si="5"/>
        <v>46.190028222013176</v>
      </c>
      <c r="H49" s="91">
        <f t="shared" si="8"/>
        <v>4</v>
      </c>
      <c r="I49" s="91">
        <f t="shared" si="6"/>
        <v>57.199999999999996</v>
      </c>
    </row>
    <row r="50" spans="1:9" s="135" customFormat="1" ht="17.25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7.423099973518793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" thickBot="1">
      <c r="A51" s="89" t="s">
        <v>25</v>
      </c>
      <c r="B51" s="109">
        <f>B46-B47-B50-B49-B48</f>
        <v>207.70000000000073</v>
      </c>
      <c r="C51" s="109">
        <f>C46-C47-C50-C49-C48</f>
        <v>398.49999999999744</v>
      </c>
      <c r="D51" s="109">
        <f>D46-D47-D50-D49-D48</f>
        <v>153.3000000000018</v>
      </c>
      <c r="E51" s="93">
        <f>D51/D46*100</f>
        <v>2.1366151444619685</v>
      </c>
      <c r="F51" s="93">
        <f t="shared" si="7"/>
        <v>73.80837746750181</v>
      </c>
      <c r="G51" s="93">
        <f t="shared" si="5"/>
        <v>38.469259723965564</v>
      </c>
      <c r="H51" s="91">
        <f t="shared" si="8"/>
        <v>54.399999999998926</v>
      </c>
      <c r="I51" s="91">
        <f t="shared" si="6"/>
        <v>245.19999999999564</v>
      </c>
    </row>
    <row r="52" spans="1:10" ht="18" thickBot="1">
      <c r="A52" s="18" t="s">
        <v>4</v>
      </c>
      <c r="B52" s="34">
        <v>28801.3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</f>
        <v>19490.5</v>
      </c>
      <c r="E52" s="3">
        <f>D52/D156*100</f>
        <v>1.797339026939769</v>
      </c>
      <c r="F52" s="3">
        <f>D52/B52*100</f>
        <v>67.67229257012704</v>
      </c>
      <c r="G52" s="3">
        <f t="shared" si="5"/>
        <v>36.80661255660594</v>
      </c>
      <c r="H52" s="36">
        <f>B52-D52</f>
        <v>9310.8</v>
      </c>
      <c r="I52" s="36">
        <f t="shared" si="6"/>
        <v>33463.3</v>
      </c>
      <c r="J52" s="135"/>
    </row>
    <row r="53" spans="1:9" s="135" customFormat="1" ht="17.25">
      <c r="A53" s="89" t="s">
        <v>3</v>
      </c>
      <c r="B53" s="108">
        <f>14336.3-4.5</f>
        <v>14331.8</v>
      </c>
      <c r="C53" s="109">
        <v>25959.9</v>
      </c>
      <c r="D53" s="91">
        <f>721.7+980.4+865.2+984.4+270.7+792.3+9.9+66.7+1210.9+835.2+313.7+945.1+17.3+739.5+1432.2+7.4+1036.6</f>
        <v>11229.2</v>
      </c>
      <c r="E53" s="93">
        <f>D53/D52*100</f>
        <v>57.613709242964525</v>
      </c>
      <c r="F53" s="93">
        <f t="shared" si="7"/>
        <v>78.35163761704742</v>
      </c>
      <c r="G53" s="93">
        <f t="shared" si="5"/>
        <v>43.25594474554987</v>
      </c>
      <c r="H53" s="91">
        <f t="shared" si="8"/>
        <v>3102.5999999999985</v>
      </c>
      <c r="I53" s="91">
        <f t="shared" si="6"/>
        <v>14730.7</v>
      </c>
    </row>
    <row r="54" spans="1:9" s="135" customFormat="1" ht="17.25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7.25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3.2+7.6+9.6+11.4+10.1+24.7+6.6+7.8+2.3+6.6+70.1+102.1+3.2+185.8+105+116.2+245+84+7.3+8.9+0.2+110.8+122.9-0.1+5.4+43.7+5.9</f>
        <v>1306.3000000000004</v>
      </c>
      <c r="E55" s="93">
        <f>D55/D52*100</f>
        <v>6.702239552602553</v>
      </c>
      <c r="F55" s="93">
        <f t="shared" si="7"/>
        <v>60.732716537263485</v>
      </c>
      <c r="G55" s="93">
        <f t="shared" si="5"/>
        <v>32.000685921462</v>
      </c>
      <c r="H55" s="91">
        <f t="shared" si="8"/>
        <v>844.5999999999997</v>
      </c>
      <c r="I55" s="91">
        <f t="shared" si="6"/>
        <v>2775.8</v>
      </c>
    </row>
    <row r="56" spans="1:9" s="135" customFormat="1" ht="17.25">
      <c r="A56" s="89" t="s">
        <v>0</v>
      </c>
      <c r="B56" s="108">
        <f>769.3+4.5</f>
        <v>773.8</v>
      </c>
      <c r="C56" s="109">
        <f>1406.6+3.9+1</f>
        <v>1411.5</v>
      </c>
      <c r="D56" s="91">
        <f>0.3+1.2+21.4+80.5+2.4+14.5+22.9+268+5.9+0.1+8.8+0.5+18.5+22.5+0.1+5.1+69.1+23+1.1+16.4+1+37.3+17.3+14.3+2.9+3.7+0.1</f>
        <v>658.9</v>
      </c>
      <c r="E56" s="93">
        <f>D56/D52*100</f>
        <v>3.3806213283394477</v>
      </c>
      <c r="F56" s="93">
        <f t="shared" si="7"/>
        <v>85.15120186094597</v>
      </c>
      <c r="G56" s="93">
        <f t="shared" si="5"/>
        <v>46.68083599008147</v>
      </c>
      <c r="H56" s="91">
        <f t="shared" si="8"/>
        <v>114.89999999999998</v>
      </c>
      <c r="I56" s="91">
        <f t="shared" si="6"/>
        <v>752.6</v>
      </c>
    </row>
    <row r="57" spans="1:9" s="135" customFormat="1" ht="17.25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4.920345809496935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" thickBot="1">
      <c r="A58" s="89" t="s">
        <v>25</v>
      </c>
      <c r="B58" s="109">
        <f>B52-B53-B56-B55-B54-B57</f>
        <v>9712.800000000001</v>
      </c>
      <c r="C58" s="109">
        <f>C52-C53-C56-C55-C54-C57</f>
        <v>17803.9</v>
      </c>
      <c r="D58" s="109">
        <f>D52-D53-D56-D55-D54-D57</f>
        <v>5337.099999999999</v>
      </c>
      <c r="E58" s="93">
        <f>D58/D52*100</f>
        <v>27.383084066596545</v>
      </c>
      <c r="F58" s="93">
        <f t="shared" si="7"/>
        <v>54.94913928012518</v>
      </c>
      <c r="G58" s="93">
        <f t="shared" si="5"/>
        <v>29.977139840147377</v>
      </c>
      <c r="H58" s="91">
        <f>B58-D58</f>
        <v>4375.700000000002</v>
      </c>
      <c r="I58" s="91">
        <f>C58-D58</f>
        <v>12466.800000000003</v>
      </c>
    </row>
    <row r="59" spans="1:10" s="29" customFormat="1" ht="18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" thickBot="1">
      <c r="A60" s="18" t="s">
        <v>6</v>
      </c>
      <c r="B60" s="34">
        <v>4769.1</v>
      </c>
      <c r="C60" s="35">
        <v>10268.5</v>
      </c>
      <c r="D60" s="36">
        <f>80.6+106+88.7+4.1+0.3+50.7+49.2+44+180.6+100.8+125+0.6+0.8+205.4-0.2+30.8+60.6+59.8+0.5+2.3+86.2+133.9+48.6-0.1+49.5+49.3+61.5+235.8+7.3+105</f>
        <v>1967.5999999999997</v>
      </c>
      <c r="E60" s="3">
        <f>D60/D156*100</f>
        <v>0.18144451242434462</v>
      </c>
      <c r="F60" s="3">
        <f>D60/B60*100</f>
        <v>41.257260279717336</v>
      </c>
      <c r="G60" s="3">
        <f t="shared" si="5"/>
        <v>19.161513366119685</v>
      </c>
      <c r="H60" s="36">
        <f>B60-D60</f>
        <v>2801.500000000001</v>
      </c>
      <c r="I60" s="36">
        <f t="shared" si="6"/>
        <v>8300.9</v>
      </c>
      <c r="J60" s="135"/>
    </row>
    <row r="61" spans="1:9" s="135" customFormat="1" ht="17.25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80.6+106+88.7+4.1+50.7+38.1+180.6+95.6+203.1+54.2+59.8+86.2+109.7+0.1+49.5+34.4+208.9+102</f>
        <v>1552.3000000000002</v>
      </c>
      <c r="E61" s="93">
        <f>D61/D60*100</f>
        <v>78.89306769668633</v>
      </c>
      <c r="F61" s="93">
        <f t="shared" si="7"/>
        <v>85.02026508927595</v>
      </c>
      <c r="G61" s="93">
        <f t="shared" si="5"/>
        <v>42.79963605282749</v>
      </c>
      <c r="H61" s="91">
        <f t="shared" si="8"/>
        <v>273.4999999999998</v>
      </c>
      <c r="I61" s="91">
        <f t="shared" si="6"/>
        <v>2074.6</v>
      </c>
    </row>
    <row r="62" spans="1:9" s="135" customFormat="1" ht="17.25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7.25">
      <c r="A63" s="89" t="s">
        <v>0</v>
      </c>
      <c r="B63" s="108">
        <v>315.5</v>
      </c>
      <c r="C63" s="109">
        <v>475.3</v>
      </c>
      <c r="D63" s="91">
        <f>9.6+44+118.7+0.1+30.8+0.2+16.8+0.1+13.9+3.1+7+0.8</f>
        <v>245.10000000000002</v>
      </c>
      <c r="E63" s="93">
        <f>D63/D60*100</f>
        <v>12.456800162634686</v>
      </c>
      <c r="F63" s="93">
        <f t="shared" si="7"/>
        <v>77.68621236133123</v>
      </c>
      <c r="G63" s="93">
        <f t="shared" si="5"/>
        <v>51.567431096149804</v>
      </c>
      <c r="H63" s="91">
        <f t="shared" si="8"/>
        <v>70.39999999999998</v>
      </c>
      <c r="I63" s="91">
        <f t="shared" si="6"/>
        <v>230.2</v>
      </c>
    </row>
    <row r="64" spans="1:9" s="135" customFormat="1" ht="17.25">
      <c r="A64" s="89" t="s">
        <v>12</v>
      </c>
      <c r="B64" s="108">
        <v>1713.7</v>
      </c>
      <c r="C64" s="109">
        <v>4848.7</v>
      </c>
      <c r="D64" s="91"/>
      <c r="E64" s="93">
        <f>D64/D60*100</f>
        <v>0</v>
      </c>
      <c r="F64" s="93">
        <f t="shared" si="7"/>
        <v>0</v>
      </c>
      <c r="G64" s="93">
        <f t="shared" si="5"/>
        <v>0</v>
      </c>
      <c r="H64" s="91">
        <f t="shared" si="8"/>
        <v>1713.7</v>
      </c>
      <c r="I64" s="91">
        <f t="shared" si="6"/>
        <v>4848.7</v>
      </c>
    </row>
    <row r="65" spans="1:9" s="135" customFormat="1" ht="18" thickBot="1">
      <c r="A65" s="89" t="s">
        <v>25</v>
      </c>
      <c r="B65" s="109">
        <f>B60-B61-B63-B64-B62</f>
        <v>494.10000000000014</v>
      </c>
      <c r="C65" s="109">
        <f>C60-C61-C63-C64-C62</f>
        <v>897.6000000000004</v>
      </c>
      <c r="D65" s="109">
        <f>D60-D61-D63-D64-D62</f>
        <v>170.19999999999948</v>
      </c>
      <c r="E65" s="93">
        <f>D65/D60*100</f>
        <v>8.650132140678975</v>
      </c>
      <c r="F65" s="93">
        <f t="shared" si="7"/>
        <v>34.44646832624963</v>
      </c>
      <c r="G65" s="93">
        <f t="shared" si="5"/>
        <v>18.961675579322574</v>
      </c>
      <c r="H65" s="91">
        <f t="shared" si="8"/>
        <v>323.90000000000066</v>
      </c>
      <c r="I65" s="91">
        <f t="shared" si="6"/>
        <v>727.4000000000009</v>
      </c>
    </row>
    <row r="66" spans="1:10" s="29" customFormat="1" ht="18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8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8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8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" thickBot="1">
      <c r="A70" s="18" t="s">
        <v>18</v>
      </c>
      <c r="B70" s="35">
        <f>B71+B72</f>
        <v>282.5</v>
      </c>
      <c r="C70" s="35">
        <f>C71+C72</f>
        <v>429.6</v>
      </c>
      <c r="D70" s="36">
        <f>D71+D72</f>
        <v>198.4</v>
      </c>
      <c r="E70" s="27">
        <f>D70/D156*100</f>
        <v>0.01829568574150741</v>
      </c>
      <c r="F70" s="3">
        <f>D70/B70*100</f>
        <v>70.23008849557523</v>
      </c>
      <c r="G70" s="3">
        <f t="shared" si="5"/>
        <v>46.18249534450652</v>
      </c>
      <c r="H70" s="36">
        <f>B70-D70</f>
        <v>84.1</v>
      </c>
      <c r="I70" s="36">
        <f t="shared" si="6"/>
        <v>231.20000000000002</v>
      </c>
      <c r="J70" s="135"/>
    </row>
    <row r="71" spans="1:9" s="135" customFormat="1" ht="17.25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84.32459677419355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f>108.7-43.5</f>
        <v>65.2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18.589360430364614</v>
      </c>
      <c r="F72" s="93">
        <f t="shared" si="7"/>
        <v>47.69938650306748</v>
      </c>
      <c r="G72" s="93">
        <f t="shared" si="5"/>
        <v>14.649081488459728</v>
      </c>
      <c r="H72" s="91">
        <f t="shared" si="8"/>
        <v>34.10000000000001</v>
      </c>
      <c r="I72" s="91">
        <f t="shared" si="6"/>
        <v>181.2</v>
      </c>
    </row>
    <row r="73" spans="1:9" s="135" customFormat="1" ht="18" thickBot="1">
      <c r="A73" s="89" t="s">
        <v>46</v>
      </c>
      <c r="B73" s="108">
        <v>23.4</v>
      </c>
      <c r="C73" s="109">
        <v>23.4</v>
      </c>
      <c r="D73" s="109">
        <f>23.4</f>
        <v>23.4</v>
      </c>
      <c r="E73" s="93">
        <f>D73/D72*100</f>
        <v>75.2411575562701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5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7.2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7.2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7.2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8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8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8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</f>
        <v>96155.3</v>
      </c>
      <c r="E92" s="3">
        <f>D92/D156*100</f>
        <v>8.867072334578467</v>
      </c>
      <c r="F92" s="3">
        <f aca="true" t="shared" si="11" ref="F92:F98">D92/B92*100</f>
        <v>85.33809863173693</v>
      </c>
      <c r="G92" s="3">
        <f t="shared" si="9"/>
        <v>45.89077118972485</v>
      </c>
      <c r="H92" s="36">
        <f aca="true" t="shared" si="12" ref="H92:H98">B92-D92</f>
        <v>16520.399999999994</v>
      </c>
      <c r="I92" s="36">
        <f t="shared" si="10"/>
        <v>113375.49999999999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</f>
        <v>91198.69999999995</v>
      </c>
      <c r="E93" s="93">
        <f>D93/D92*100</f>
        <v>94.84521394036517</v>
      </c>
      <c r="F93" s="93">
        <f t="shared" si="11"/>
        <v>85.93112220861204</v>
      </c>
      <c r="G93" s="93">
        <f t="shared" si="9"/>
        <v>46.421190761236915</v>
      </c>
      <c r="H93" s="91">
        <f t="shared" si="12"/>
        <v>14931.300000000047</v>
      </c>
      <c r="I93" s="91">
        <f t="shared" si="10"/>
        <v>105260.50000000006</v>
      </c>
    </row>
    <row r="94" spans="1:9" s="135" customFormat="1" ht="17.25">
      <c r="A94" s="89" t="s">
        <v>23</v>
      </c>
      <c r="B94" s="157">
        <f>1302.5-30</f>
        <v>1272.5</v>
      </c>
      <c r="C94" s="109">
        <v>2704.7</v>
      </c>
      <c r="D94" s="91">
        <f>10+5.9+981.6+112.5+3.5+4.3+3+9.2+59.4+52.3+6.5</f>
        <v>1248.2</v>
      </c>
      <c r="E94" s="93">
        <f>D94/D92*100</f>
        <v>1.2981083726014062</v>
      </c>
      <c r="F94" s="93">
        <f t="shared" si="11"/>
        <v>98.09037328094303</v>
      </c>
      <c r="G94" s="93">
        <f t="shared" si="9"/>
        <v>46.149295670499505</v>
      </c>
      <c r="H94" s="91">
        <f t="shared" si="12"/>
        <v>24.299999999999955</v>
      </c>
      <c r="I94" s="91">
        <f t="shared" si="10"/>
        <v>1456.4999999999998</v>
      </c>
    </row>
    <row r="95" spans="1:9" s="135" customFormat="1" ht="17.25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3708.4000000000497</v>
      </c>
      <c r="E96" s="93">
        <f>D96/D92*100</f>
        <v>3.856677687033424</v>
      </c>
      <c r="F96" s="93">
        <f t="shared" si="11"/>
        <v>70.3254191003575</v>
      </c>
      <c r="G96" s="93">
        <f>D96/C96*100</f>
        <v>35.77154211963131</v>
      </c>
      <c r="H96" s="91">
        <f t="shared" si="12"/>
        <v>1564.7999999999474</v>
      </c>
      <c r="I96" s="91">
        <f>C96-D96</f>
        <v>6658.499999999926</v>
      </c>
    </row>
    <row r="97" spans="1:10" ht="17.25">
      <c r="A97" s="75" t="s">
        <v>10</v>
      </c>
      <c r="B97" s="83">
        <v>48626.7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</f>
        <v>42771.9</v>
      </c>
      <c r="E97" s="74">
        <f>D97/D156*100</f>
        <v>3.9442602871329675</v>
      </c>
      <c r="F97" s="76">
        <f t="shared" si="11"/>
        <v>87.95970115183634</v>
      </c>
      <c r="G97" s="73">
        <f>D97/C97*100</f>
        <v>31.981597004914793</v>
      </c>
      <c r="H97" s="77">
        <f t="shared" si="12"/>
        <v>5854.799999999996</v>
      </c>
      <c r="I97" s="79">
        <f>C97-D97</f>
        <v>90967.20000000001</v>
      </c>
      <c r="J97" s="135"/>
    </row>
    <row r="98" spans="1:9" s="135" customFormat="1" ht="18" thickBot="1">
      <c r="A98" s="111" t="s">
        <v>81</v>
      </c>
      <c r="B98" s="112">
        <v>7448.2</v>
      </c>
      <c r="C98" s="113">
        <v>16376.6</v>
      </c>
      <c r="D98" s="114">
        <f>101+2.6+598.7+1.6+2603.8+3.8+0.7+1149.5+2.1+129.3+1033.7+0.3+164.7+461.5+907.4+167.5+105.4</f>
        <v>7433.6</v>
      </c>
      <c r="E98" s="115">
        <f>D98/D97*100</f>
        <v>17.379634760204716</v>
      </c>
      <c r="F98" s="116">
        <f t="shared" si="11"/>
        <v>99.80397948497625</v>
      </c>
      <c r="G98" s="117">
        <f>D98/C98*100</f>
        <v>45.391595325036945</v>
      </c>
      <c r="H98" s="118">
        <f t="shared" si="12"/>
        <v>14.599999999999454</v>
      </c>
      <c r="I98" s="107">
        <f>C98-D98</f>
        <v>8943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8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8" thickBot="1">
      <c r="A104" s="11" t="s">
        <v>9</v>
      </c>
      <c r="B104" s="82">
        <f>35431.1+7.6</f>
        <v>35438.7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</f>
        <v>27845.800000000007</v>
      </c>
      <c r="E104" s="16">
        <f>D104/D156*100</f>
        <v>2.5678326916374354</v>
      </c>
      <c r="F104" s="16">
        <f>D104/B104*100</f>
        <v>78.57455267828676</v>
      </c>
      <c r="G104" s="16">
        <f aca="true" t="shared" si="13" ref="G104:G154">D104/C104*100</f>
        <v>37.77571272562014</v>
      </c>
      <c r="H104" s="61">
        <f aca="true" t="shared" si="14" ref="H104:H154">B104-D104</f>
        <v>7592.8999999999905</v>
      </c>
      <c r="I104" s="61">
        <f aca="true" t="shared" si="15" ref="I104:I154">C104-D104</f>
        <v>45867.70000000001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19.3+40.4+6+27</f>
        <v>92.7</v>
      </c>
      <c r="E105" s="102">
        <f>D105/D104*100</f>
        <v>0.33290478276795776</v>
      </c>
      <c r="F105" s="93">
        <f>D105/B105*100</f>
        <v>42.62068965517242</v>
      </c>
      <c r="G105" s="102">
        <f>D105/C105*100</f>
        <v>17.052980132450333</v>
      </c>
      <c r="H105" s="101">
        <f t="shared" si="14"/>
        <v>124.8</v>
      </c>
      <c r="I105" s="101">
        <f t="shared" si="15"/>
        <v>450.90000000000003</v>
      </c>
    </row>
    <row r="106" spans="1:9" s="135" customFormat="1" ht="17.25">
      <c r="A106" s="103" t="s">
        <v>46</v>
      </c>
      <c r="B106" s="90">
        <f>31628.3+7.6</f>
        <v>31635.899999999998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</f>
        <v>25573.200000000008</v>
      </c>
      <c r="E106" s="93">
        <f>D106/D104*100</f>
        <v>91.83862557369514</v>
      </c>
      <c r="F106" s="93">
        <f aca="true" t="shared" si="16" ref="F106:F154">D106/B106*100</f>
        <v>80.83601225190372</v>
      </c>
      <c r="G106" s="93">
        <f t="shared" si="13"/>
        <v>38.98032783886693</v>
      </c>
      <c r="H106" s="91">
        <f t="shared" si="14"/>
        <v>6062.69999999999</v>
      </c>
      <c r="I106" s="91">
        <f t="shared" si="15"/>
        <v>40032.2</v>
      </c>
    </row>
    <row r="107" spans="1:9" s="135" customFormat="1" ht="52.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2179.899999999998</v>
      </c>
      <c r="E108" s="106">
        <f>D108/D104*100</f>
        <v>7.828469643536898</v>
      </c>
      <c r="F108" s="106">
        <f t="shared" si="16"/>
        <v>60.80104872674528</v>
      </c>
      <c r="G108" s="106">
        <f t="shared" si="13"/>
        <v>28.817502809174407</v>
      </c>
      <c r="H108" s="107">
        <f t="shared" si="14"/>
        <v>1405.4000000000015</v>
      </c>
      <c r="I108" s="107">
        <f t="shared" si="15"/>
        <v>5384.600000000002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250773.29999999996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237309.81978999998</v>
      </c>
      <c r="E109" s="64">
        <f>D109/D156*100</f>
        <v>21.883799829897153</v>
      </c>
      <c r="F109" s="64">
        <f>D109/B109*100</f>
        <v>94.6312146428667</v>
      </c>
      <c r="G109" s="64">
        <f t="shared" si="13"/>
        <v>36.819832142336814</v>
      </c>
      <c r="H109" s="63">
        <f t="shared" si="14"/>
        <v>13463.48020999998</v>
      </c>
      <c r="I109" s="63">
        <f t="shared" si="15"/>
        <v>407206.48021000007</v>
      </c>
      <c r="J109" s="97"/>
    </row>
    <row r="110" spans="1:9" s="135" customFormat="1" ht="34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1.8+140.5+138.5+0.9+33+80.9+13.3+0.1+53.3+109+1.4+124.9+19.8+24.9+9+3.6+91.3+61.8+18.7+59+14.7+34.7+0.1+2.2+3.8+2.1+129.5+15.3+0.5-0.3+15.6+0.9+145.2+1.4+33.8+73</f>
        <v>1458.1999999999998</v>
      </c>
      <c r="E110" s="86">
        <f>D110/D109*100</f>
        <v>0.614470990408399</v>
      </c>
      <c r="F110" s="86">
        <f t="shared" si="16"/>
        <v>58.62817626246382</v>
      </c>
      <c r="G110" s="86">
        <f t="shared" si="13"/>
        <v>29.259385597046368</v>
      </c>
      <c r="H110" s="87">
        <f t="shared" si="14"/>
        <v>1029</v>
      </c>
      <c r="I110" s="87">
        <f t="shared" si="15"/>
        <v>3525.5</v>
      </c>
    </row>
    <row r="111" spans="1:9" s="135" customFormat="1" ht="17.25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44.74694829241531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4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0.978804839199444</v>
      </c>
      <c r="F116" s="86">
        <f t="shared" si="16"/>
        <v>78.06943837596208</v>
      </c>
      <c r="G116" s="86">
        <f t="shared" si="13"/>
        <v>40.150729447555825</v>
      </c>
      <c r="H116" s="87">
        <f t="shared" si="14"/>
        <v>652.5000000000005</v>
      </c>
      <c r="I116" s="87">
        <f t="shared" si="15"/>
        <v>3462.4</v>
      </c>
    </row>
    <row r="117" spans="1:9" s="135" customFormat="1" ht="17.25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4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7.25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7.2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0.21318123305966888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7.25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7.2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0.020353140060846025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>
        <f>54.4</f>
        <v>54.4</v>
      </c>
      <c r="E124" s="96">
        <f>D124/D109*100</f>
        <v>0.022923619447412502</v>
      </c>
      <c r="F124" s="86">
        <f t="shared" si="16"/>
        <v>55.51020408163265</v>
      </c>
      <c r="G124" s="86">
        <f t="shared" si="13"/>
        <v>5.407554671968191</v>
      </c>
      <c r="H124" s="87">
        <f t="shared" si="14"/>
        <v>43.6</v>
      </c>
      <c r="I124" s="87">
        <f t="shared" si="15"/>
        <v>951.6</v>
      </c>
    </row>
    <row r="125" spans="1:9" s="99" customFormat="1" ht="17.25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7.25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4.5">
      <c r="A127" s="152" t="s">
        <v>93</v>
      </c>
      <c r="B127" s="153">
        <v>10752.3</v>
      </c>
      <c r="C127" s="94">
        <f>6156.2+17413.5</f>
        <v>23569.7</v>
      </c>
      <c r="D127" s="95">
        <f>871.9+408.1+585.9+900.5+901.8+879.7+893+994.8+887.7+852.4+0.1+789.7+988.1</f>
        <v>9953.7</v>
      </c>
      <c r="E127" s="96">
        <f>D127/D109*100</f>
        <v>4.194390273781431</v>
      </c>
      <c r="F127" s="86">
        <f t="shared" si="16"/>
        <v>92.57275187634275</v>
      </c>
      <c r="G127" s="86">
        <f t="shared" si="13"/>
        <v>42.23091511559333</v>
      </c>
      <c r="H127" s="87">
        <f t="shared" si="14"/>
        <v>798.5999999999985</v>
      </c>
      <c r="I127" s="87">
        <f t="shared" si="15"/>
        <v>13616</v>
      </c>
      <c r="K127" s="88">
        <f>H110+H113+H116+H121+H123+H129+H130+H132+H134+H138+H139+H141+H150+H70</f>
        <v>3224.0653800000005</v>
      </c>
    </row>
    <row r="128" spans="1:9" s="97" customFormat="1" ht="17.2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4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0.0009270581394174175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M129" s="88"/>
    </row>
    <row r="130" spans="1:13" s="97" customFormat="1" ht="34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7.2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4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7.7+12.9+7.7+2.8+0.3+0.9+48+9.2+16+18.7+7+7.7+1.3+0.4+12+8.8+4.3+4.6+2.7+28.5+7.2</f>
        <v>208.70000000000002</v>
      </c>
      <c r="E132" s="96">
        <f>D132/D109*100</f>
        <v>0.08794410622564319</v>
      </c>
      <c r="F132" s="86">
        <f t="shared" si="16"/>
        <v>60.9699094361671</v>
      </c>
      <c r="G132" s="86">
        <f t="shared" si="13"/>
        <v>20.788923199521868</v>
      </c>
      <c r="H132" s="87">
        <f t="shared" si="14"/>
        <v>133.6</v>
      </c>
      <c r="I132" s="87">
        <f t="shared" si="15"/>
        <v>795.1999999999999</v>
      </c>
      <c r="M132" s="88"/>
    </row>
    <row r="133" spans="1:13" s="98" customFormat="1" ht="17.25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41.447053186391955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4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7.25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203+174+113.5+76.2+55.5+17.2+64.2</f>
        <v>703.6000000000001</v>
      </c>
      <c r="E138" s="96">
        <f>D138/D109*100</f>
        <v>0.29649004858822503</v>
      </c>
      <c r="F138" s="86">
        <f t="shared" si="16"/>
        <v>73.70626440393883</v>
      </c>
      <c r="G138" s="86">
        <f t="shared" si="13"/>
        <v>23.73418789003205</v>
      </c>
      <c r="H138" s="87">
        <f t="shared" si="14"/>
        <v>250.9999999999999</v>
      </c>
      <c r="I138" s="87">
        <f t="shared" si="15"/>
        <v>2260.8999999999996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f>30+1.3+13</f>
        <v>44.3</v>
      </c>
      <c r="E139" s="96">
        <f>D139/D109*100</f>
        <v>0.01866757980735981</v>
      </c>
      <c r="F139" s="86">
        <f t="shared" si="16"/>
        <v>29.533333333333335</v>
      </c>
      <c r="G139" s="86">
        <f t="shared" si="13"/>
        <v>12.657142857142855</v>
      </c>
      <c r="H139" s="87">
        <f t="shared" si="14"/>
        <v>105.7</v>
      </c>
      <c r="I139" s="87">
        <f t="shared" si="15"/>
        <v>305.7</v>
      </c>
    </row>
    <row r="140" spans="1:9" s="98" customFormat="1" ht="17.25">
      <c r="A140" s="89" t="s">
        <v>86</v>
      </c>
      <c r="B140" s="90">
        <v>50</v>
      </c>
      <c r="C140" s="91">
        <v>110</v>
      </c>
      <c r="D140" s="92">
        <v>1.3</v>
      </c>
      <c r="E140" s="93"/>
      <c r="F140" s="86">
        <f>D140/B140*100</f>
        <v>2.6</v>
      </c>
      <c r="G140" s="93">
        <f>D140/C140*100</f>
        <v>1.1818181818181819</v>
      </c>
      <c r="H140" s="91">
        <f>B140-D140</f>
        <v>48.7</v>
      </c>
      <c r="I140" s="91">
        <f>C140-D140</f>
        <v>108.7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0.087115914622894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7.25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7.2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33.6+100.1+61.4+1.9+88.9+76.4+140.9+13.9+60.1+109.3+18.6+51.1+12+15.7+91.6+92.9</f>
        <v>968.4</v>
      </c>
      <c r="E143" s="96">
        <f>D143/D109*100</f>
        <v>0.40807413736901227</v>
      </c>
      <c r="F143" s="86">
        <f t="shared" si="16"/>
        <v>84.09169850642584</v>
      </c>
      <c r="G143" s="86">
        <f t="shared" si="13"/>
        <v>42.79653526604207</v>
      </c>
      <c r="H143" s="87">
        <f t="shared" si="14"/>
        <v>183.19999999999993</v>
      </c>
      <c r="I143" s="87">
        <f t="shared" si="15"/>
        <v>1294.4</v>
      </c>
    </row>
    <row r="144" spans="1:9" s="98" customFormat="1" ht="17.25">
      <c r="A144" s="154" t="s">
        <v>41</v>
      </c>
      <c r="B144" s="90">
        <v>886.5</v>
      </c>
      <c r="C144" s="91">
        <v>1867.4</v>
      </c>
      <c r="D144" s="92">
        <f>33.6+99.1+51.9+81.4+59+82.2+5.6+57.6+68.8+16.1-2.2+47.6+70.6+83.7</f>
        <v>755.0000000000001</v>
      </c>
      <c r="E144" s="93">
        <f>D144/D143*100</f>
        <v>77.96365138372575</v>
      </c>
      <c r="F144" s="93">
        <f t="shared" si="16"/>
        <v>85.16638465877045</v>
      </c>
      <c r="G144" s="93">
        <f t="shared" si="13"/>
        <v>40.43054514297955</v>
      </c>
      <c r="H144" s="91">
        <f t="shared" si="14"/>
        <v>131.4999999999999</v>
      </c>
      <c r="I144" s="91">
        <f t="shared" si="15"/>
        <v>1112.4</v>
      </c>
    </row>
    <row r="145" spans="1:9" s="98" customFormat="1" ht="17.25">
      <c r="A145" s="89" t="s">
        <v>23</v>
      </c>
      <c r="B145" s="90">
        <v>28.5</v>
      </c>
      <c r="C145" s="91">
        <v>48</v>
      </c>
      <c r="D145" s="92">
        <f>9.3+7.4+6+0.1+2.5+0.1+0.1+1</f>
        <v>26.500000000000007</v>
      </c>
      <c r="E145" s="93">
        <f>D145/D143*100</f>
        <v>2.7364725320115664</v>
      </c>
      <c r="F145" s="93">
        <f t="shared" si="16"/>
        <v>92.9824561403509</v>
      </c>
      <c r="G145" s="93">
        <f>D145/C145*100</f>
        <v>55.20833333333335</v>
      </c>
      <c r="H145" s="91">
        <f t="shared" si="14"/>
        <v>1.999999999999993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0.23724260567818453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7.2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90084.8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</f>
        <v>85295.40000000001</v>
      </c>
      <c r="E148" s="96">
        <f>D148/D109*100</f>
        <v>35.94263401130199</v>
      </c>
      <c r="F148" s="86">
        <f t="shared" si="16"/>
        <v>94.68345381240788</v>
      </c>
      <c r="G148" s="86">
        <f t="shared" si="13"/>
        <v>57.45871910669441</v>
      </c>
      <c r="H148" s="87">
        <f t="shared" si="14"/>
        <v>4789.399999999994</v>
      </c>
      <c r="I148" s="87">
        <f t="shared" si="15"/>
        <v>63150.999999999985</v>
      </c>
    </row>
    <row r="149" spans="1:9" s="97" customFormat="1" ht="17.2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7.25">
      <c r="A150" s="149" t="s">
        <v>108</v>
      </c>
      <c r="B150" s="153">
        <v>26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10</v>
      </c>
      <c r="G150" s="86">
        <f>D150/C150*100</f>
        <v>5.199999999999999</v>
      </c>
      <c r="H150" s="87">
        <f>B150-D150</f>
        <v>23.4</v>
      </c>
      <c r="I150" s="87">
        <f>C150-D150</f>
        <v>47.4</v>
      </c>
    </row>
    <row r="151" spans="1:9" s="97" customFormat="1" ht="17.2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0.0233028705044469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7064.7</v>
      </c>
      <c r="C152" s="94">
        <f>509.5+13731.5</f>
        <v>14241</v>
      </c>
      <c r="D152" s="95">
        <f>469.6+898.6+871.8+55+430.7+600.4+36+430.7-0.1+542+60.6+1510.5+423.8</f>
        <v>6329.6</v>
      </c>
      <c r="E152" s="96">
        <f>D152/D109*100</f>
        <v>2.6672305451165843</v>
      </c>
      <c r="F152" s="86">
        <f t="shared" si="16"/>
        <v>89.59474570753181</v>
      </c>
      <c r="G152" s="86">
        <f t="shared" si="13"/>
        <v>44.446316972122744</v>
      </c>
      <c r="H152" s="87">
        <f t="shared" si="14"/>
        <v>735.0999999999995</v>
      </c>
      <c r="I152" s="87">
        <f t="shared" si="15"/>
        <v>7911.4</v>
      </c>
    </row>
    <row r="153" spans="1:9" s="97" customFormat="1" ht="19.5" customHeight="1">
      <c r="A153" s="152" t="s">
        <v>48</v>
      </c>
      <c r="B153" s="153">
        <f>91843.9+6554</f>
        <v>98397.9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9702+30405.7+10266.3+91.6-29196.2+1482.1+9293.3+20631.5+2864.5+2072.8+10611.8+26.4-6447.8-3782.8-4677.3+4676.1-2746.7-2356.3-5820.8+6091.9+14434.9+3293.3-2161.9+2161.9+253+3208.6+2572.08517+1407.2+10069.6+3344.4+11.7+6615</f>
        <v>98397.88516999998</v>
      </c>
      <c r="E153" s="96">
        <f>D153/D109*100</f>
        <v>41.46389106741312</v>
      </c>
      <c r="F153" s="86">
        <f t="shared" si="16"/>
        <v>99.99998492854013</v>
      </c>
      <c r="G153" s="86">
        <f t="shared" si="13"/>
        <v>26.7624674355783</v>
      </c>
      <c r="H153" s="87">
        <f t="shared" si="14"/>
        <v>0.014830000014626421</v>
      </c>
      <c r="I153" s="87">
        <f>C153-D153</f>
        <v>269273.31483000005</v>
      </c>
    </row>
    <row r="154" spans="1:9" s="97" customFormat="1" ht="17.2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1886.8+1886.8+1886.8+1886.8+1886.8+1886.8+1886.8+1886.8+1886.8+1886.8+1886.8+1886.8+1886.8+1886.8+1886.8+1886.8</f>
        <v>30188.799999999992</v>
      </c>
      <c r="E154" s="96">
        <f>D154/D109*100</f>
        <v>12.721260345111146</v>
      </c>
      <c r="F154" s="86">
        <f t="shared" si="16"/>
        <v>88.88888888888886</v>
      </c>
      <c r="G154" s="86">
        <f t="shared" si="13"/>
        <v>44.444313581155676</v>
      </c>
      <c r="H154" s="87">
        <f t="shared" si="14"/>
        <v>3773.6000000000095</v>
      </c>
      <c r="I154" s="87">
        <f t="shared" si="15"/>
        <v>37736.20000000001</v>
      </c>
    </row>
    <row r="155" spans="1:9" s="2" customFormat="1" ht="18" thickBot="1">
      <c r="A155" s="26" t="s">
        <v>27</v>
      </c>
      <c r="B155" s="132"/>
      <c r="C155" s="59"/>
      <c r="D155" s="40">
        <f>D43+D70+D74+D79+D81+D89+D104+D109+D102+D86+D100</f>
        <v>265766.21979</v>
      </c>
      <c r="E155" s="14"/>
      <c r="F155" s="14"/>
      <c r="G155" s="6"/>
      <c r="H155" s="48"/>
      <c r="I155" s="40"/>
    </row>
    <row r="156" spans="1:11" ht="18" thickBot="1">
      <c r="A156" s="11" t="s">
        <v>16</v>
      </c>
      <c r="B156" s="36">
        <f>B6+B18+B33+B43+B52+B60+B70+B74+B79+B81+B89+B92+B97+B104+B109+B102+B86+B100+B46</f>
        <v>1259607.2</v>
      </c>
      <c r="C156" s="36">
        <f>C6+C18+C33+C43+C52+C60+C70+C74+C79+C81+C89+C92+C97+C104+C109+C102+C86+C100+C46</f>
        <v>2507982.500000001</v>
      </c>
      <c r="D156" s="36">
        <f>D6+D18+D33+D43+D52+D60+D70+D74+D79+D81+D89+D92+D97+D104+D109+D102+D86+D100+D46</f>
        <v>1084408.6567899997</v>
      </c>
      <c r="E156" s="25">
        <v>100</v>
      </c>
      <c r="F156" s="3">
        <f>D156/B156*100</f>
        <v>86.09101764343676</v>
      </c>
      <c r="G156" s="3">
        <f aca="true" t="shared" si="17" ref="G156:G162">D156/C156*100</f>
        <v>43.23828642305117</v>
      </c>
      <c r="H156" s="36">
        <f>B156-D156</f>
        <v>175198.54321000027</v>
      </c>
      <c r="I156" s="36">
        <f aca="true" t="shared" si="18" ref="I156:I162">C156-D156</f>
        <v>1423573.8432100012</v>
      </c>
      <c r="K156" s="136">
        <f>D156-114199.9-202905.8-214631.3-204053.8-222765.5</f>
        <v>125852.3567899997</v>
      </c>
    </row>
    <row r="157" spans="1:9" ht="17.25">
      <c r="A157" s="15" t="s">
        <v>5</v>
      </c>
      <c r="B157" s="47">
        <f>B8+B20+B34+B53+B61+B93+B117+B122+B47+B144+B135+B105</f>
        <v>566907.2</v>
      </c>
      <c r="C157" s="47">
        <f>C8+C20+C34+C53+C61+C93+C117+C122+C47+C144+C135+C105</f>
        <v>988150.6</v>
      </c>
      <c r="D157" s="47">
        <f>D8+D20+D34+D53+D61+D93+D117+D122+D47+D144+D135+D105</f>
        <v>487656.9</v>
      </c>
      <c r="E157" s="6">
        <f>D157/D156*100</f>
        <v>44.96984572619811</v>
      </c>
      <c r="F157" s="6">
        <f aca="true" t="shared" si="19" ref="F157:F162">D157/B157*100</f>
        <v>86.02058679092453</v>
      </c>
      <c r="G157" s="6">
        <f t="shared" si="17"/>
        <v>49.35046338078427</v>
      </c>
      <c r="H157" s="48">
        <f aca="true" t="shared" si="20" ref="H157:H162">B157-D157</f>
        <v>79250.29999999993</v>
      </c>
      <c r="I157" s="58">
        <f t="shared" si="18"/>
        <v>500493.69999999995</v>
      </c>
    </row>
    <row r="158" spans="1:9" ht="17.25">
      <c r="A158" s="15" t="s">
        <v>0</v>
      </c>
      <c r="B158" s="87">
        <f>B11+B23+B36+B56+B63+B94+B50+B145+B111+B114+B98+B142+B131</f>
        <v>75425.2</v>
      </c>
      <c r="C158" s="87">
        <f>C11+C23+C36+C56+C63+C94+C50+C145+C111+C114+C98+C142+C131</f>
        <v>125217</v>
      </c>
      <c r="D158" s="87">
        <f>D11+D23+D36+D56+D63+D94+D50+D145+D111+D114+D98+D142+D131</f>
        <v>60021.69999999997</v>
      </c>
      <c r="E158" s="6">
        <f>D158/D156*100</f>
        <v>5.534970568906425</v>
      </c>
      <c r="F158" s="6">
        <f t="shared" si="19"/>
        <v>79.57778037048622</v>
      </c>
      <c r="G158" s="6">
        <f t="shared" si="17"/>
        <v>47.93414632198501</v>
      </c>
      <c r="H158" s="48">
        <f>B158-D158</f>
        <v>15403.50000000003</v>
      </c>
      <c r="I158" s="58">
        <f t="shared" si="18"/>
        <v>65195.30000000003</v>
      </c>
    </row>
    <row r="159" spans="1:9" ht="17.2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24820.1</v>
      </c>
      <c r="E159" s="6">
        <f>D159/D156*100</f>
        <v>2.2888142624636494</v>
      </c>
      <c r="F159" s="6">
        <f t="shared" si="19"/>
        <v>85.63793448482883</v>
      </c>
      <c r="G159" s="6">
        <f t="shared" si="17"/>
        <v>51.563197902578764</v>
      </c>
      <c r="H159" s="48">
        <f t="shared" si="20"/>
        <v>4162.5</v>
      </c>
      <c r="I159" s="58">
        <f t="shared" si="18"/>
        <v>23315.200000000004</v>
      </c>
    </row>
    <row r="160" spans="1:9" ht="21" customHeight="1">
      <c r="A160" s="15" t="s">
        <v>12</v>
      </c>
      <c r="B160" s="142">
        <f>B12+B24+B106+B64+B38+B95+B133+B57+B140+B120+B44+B73</f>
        <v>42800.299999999996</v>
      </c>
      <c r="C160" s="142">
        <f>C12+C24+C106+C64+C38+C95+C133+C57+C140+C120+C44+C73</f>
        <v>89065.7</v>
      </c>
      <c r="D160" s="142">
        <f>D12+D24+D106+D64+D38+D95+D133+D57+D140+D120+D44+D73</f>
        <v>32682.90000000001</v>
      </c>
      <c r="E160" s="6">
        <f>D160/D156*100</f>
        <v>3.013891469360447</v>
      </c>
      <c r="F160" s="6">
        <f>D160/B160*100</f>
        <v>76.36138064452823</v>
      </c>
      <c r="G160" s="6">
        <f t="shared" si="17"/>
        <v>36.69527101903427</v>
      </c>
      <c r="H160" s="48">
        <f>B160-D160</f>
        <v>10117.399999999987</v>
      </c>
      <c r="I160" s="58">
        <f t="shared" si="18"/>
        <v>56382.79999999999</v>
      </c>
    </row>
    <row r="161" spans="1:9" ht="17.2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0.0034212194607355084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8" thickBot="1">
      <c r="A162" s="80" t="s">
        <v>25</v>
      </c>
      <c r="B162" s="60">
        <f>B156-B157-B158-B159-B160-B161</f>
        <v>545439.3</v>
      </c>
      <c r="C162" s="60">
        <f>C156-C157-C158-C159-C160-C161</f>
        <v>1257291.000000001</v>
      </c>
      <c r="D162" s="60">
        <f>D156-D157-D158-D159-D160-D161</f>
        <v>479189.95678999973</v>
      </c>
      <c r="E162" s="28">
        <f>D162/D156*100</f>
        <v>44.189056753610636</v>
      </c>
      <c r="F162" s="28">
        <f t="shared" si="19"/>
        <v>87.85394759600192</v>
      </c>
      <c r="G162" s="28">
        <f t="shared" si="17"/>
        <v>38.112891668674905</v>
      </c>
      <c r="H162" s="81">
        <f t="shared" si="20"/>
        <v>66249.34321000031</v>
      </c>
      <c r="I162" s="81">
        <f t="shared" si="18"/>
        <v>778101.0432100012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 '!C156</f>
        <v>2507982.500000001</v>
      </c>
    </row>
    <row r="2" spans="1:5" ht="15">
      <c r="A2" s="4"/>
      <c r="B2" s="4"/>
      <c r="C2" s="4"/>
      <c r="D2" s="4" t="s">
        <v>29</v>
      </c>
      <c r="E2" s="5">
        <f>'аналіз фінансування '!D156</f>
        <v>1084408.6567899997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 '!C156</f>
        <v>2507982.500000001</v>
      </c>
    </row>
    <row r="2" spans="1:5" ht="15">
      <c r="A2" s="4"/>
      <c r="B2" s="4"/>
      <c r="C2" s="4"/>
      <c r="D2" s="4" t="s">
        <v>29</v>
      </c>
      <c r="E2" s="5">
        <f>'аналіз фінансування '!D156</f>
        <v>1084408.6567899997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2019-05-17T08:53:44Z</cp:lastPrinted>
  <dcterms:created xsi:type="dcterms:W3CDTF">2000-06-20T04:48:00Z</dcterms:created>
  <dcterms:modified xsi:type="dcterms:W3CDTF">2019-06-14T12:06:36Z</dcterms:modified>
  <cp:category/>
  <cp:version/>
  <cp:contentType/>
  <cp:contentStatus/>
</cp:coreProperties>
</file>